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firstSheet="2" activeTab="3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/>
  <calcPr fullCalcOnLoad="1"/>
</workbook>
</file>

<file path=xl/sharedStrings.xml><?xml version="1.0" encoding="utf-8"?>
<sst xmlns="http://schemas.openxmlformats.org/spreadsheetml/2006/main" count="143" uniqueCount="105">
  <si>
    <t>CYCLE &amp; CARRIAGE BINTANG BERHAD</t>
  </si>
  <si>
    <t>RM'000</t>
  </si>
  <si>
    <t>REVENUE</t>
  </si>
  <si>
    <t>PROFIT FROM OPERATIONS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</si>
  <si>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</si>
  <si>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</si>
  <si>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</si>
  <si>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</si>
  <si>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</si>
  <si>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</si>
  <si>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</si>
  <si>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>NET PROFIT ATTRIBUTABLE TO</t>
  </si>
  <si>
    <t xml:space="preserve">  SHAREHOLDERS</t>
  </si>
  <si>
    <t>Earnings per share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</si>
  <si>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</si>
  <si>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</si>
  <si>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</si>
  <si>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</si>
  <si>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</si>
  <si>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</si>
  <si>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</si>
  <si>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</si>
  <si>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</si>
  <si>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</si>
  <si>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</si>
  <si>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</si>
  <si>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</si>
  <si>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</si>
  <si>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</si>
  <si>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</si>
  <si>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NON CURRENT LIABILITIES</t>
  </si>
  <si>
    <t>Deferred taxation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</si>
  <si>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</si>
  <si>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</si>
  <si>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</si>
  <si>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</si>
  <si>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</si>
  <si>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</si>
  <si>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</si>
  <si>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</si>
  <si>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</si>
  <si>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</si>
  <si>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</si>
  <si>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</si>
  <si>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</si>
  <si>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 xml:space="preserve">  as previously reported</t>
  </si>
  <si>
    <t>Prior year adjustment</t>
  </si>
  <si>
    <t>Share of exchange difference</t>
  </si>
  <si>
    <t xml:space="preserve">  arising on consolidation</t>
  </si>
  <si>
    <t>Issue of share capital</t>
  </si>
  <si>
    <t xml:space="preserve"> - exercise of share options</t>
  </si>
  <si>
    <t>Premium on shares issued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</si>
  <si>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</si>
  <si>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</si>
  <si>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</si>
  <si>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</si>
  <si>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</si>
  <si>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</si>
  <si>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</si>
  <si>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</si>
  <si>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</si>
  <si>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</si>
  <si>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</si>
  <si>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</si>
  <si>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</si>
  <si>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Proceeds from issue of shares</t>
  </si>
  <si>
    <t>Net cash flow from financing activities</t>
  </si>
  <si>
    <t xml:space="preserve">NET INCREASE IN CASH AND CASH 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</si>
  <si>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</si>
  <si>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</si>
  <si>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</si>
  <si>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</si>
  <si>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</si>
  <si>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</si>
  <si>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</si>
  <si>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</si>
  <si>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</si>
  <si>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</si>
  <si>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</si>
  <si>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</si>
  <si>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</si>
  <si>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</si>
  <si>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</si>
  <si>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</si>
  <si>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</si>
  <si>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</si>
  <si>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At 31 December 2001</t>
  </si>
  <si>
    <t>At 31 December 2001 as restated</t>
  </si>
  <si>
    <t>Property, plant and equipment</t>
  </si>
  <si>
    <t>Net profit for the year</t>
  </si>
  <si>
    <t>At 31 December 2002</t>
  </si>
  <si>
    <t>Unaudited</t>
  </si>
  <si>
    <t>for the first quarter ended 31 March 2003</t>
  </si>
  <si>
    <t>31.3.2003</t>
  </si>
  <si>
    <t>31.3.2002</t>
  </si>
  <si>
    <t>31 March</t>
  </si>
  <si>
    <t>At 31 March 2002</t>
  </si>
  <si>
    <t>At 31 December 2002 as restated</t>
  </si>
  <si>
    <t>At 31 March 2003</t>
  </si>
  <si>
    <t>Deferred tax assets</t>
  </si>
  <si>
    <t>Investments in unquoted shares</t>
  </si>
  <si>
    <t>Payment for investment</t>
  </si>
  <si>
    <t>Cumulative quarter ended</t>
  </si>
  <si>
    <t xml:space="preserve">sen  </t>
  </si>
  <si>
    <t>(As restated)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</si>
</sst>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1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3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7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" sqref="K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4"/>
    </row>
    <row r="2" ht="15.75">
      <c r="A2" s="15" t="s">
        <v>82</v>
      </c>
    </row>
    <row r="3" ht="15.75">
      <c r="A3" s="15" t="s">
        <v>92</v>
      </c>
    </row>
    <row r="5" spans="5:11" ht="12.75">
      <c r="E5" s="36" t="s">
        <v>91</v>
      </c>
      <c r="F5" s="36"/>
      <c r="G5" s="36"/>
      <c r="I5" s="36" t="s">
        <v>91</v>
      </c>
      <c r="J5" s="36"/>
      <c r="K5" s="36"/>
    </row>
    <row r="6" spans="5:11" ht="12.75">
      <c r="E6" s="36" t="s">
        <v>73</v>
      </c>
      <c r="F6" s="36"/>
      <c r="G6" s="36"/>
      <c r="I6" s="36" t="s">
        <v>102</v>
      </c>
      <c r="J6" s="36"/>
      <c r="K6" s="36"/>
    </row>
    <row r="7" spans="3:11" ht="12.75">
      <c r="C7" s="3" t="s">
        <v>16</v>
      </c>
      <c r="D7" s="3"/>
      <c r="E7" s="4" t="s">
        <v>93</v>
      </c>
      <c r="G7" s="5" t="s">
        <v>94</v>
      </c>
      <c r="I7" s="4" t="s">
        <v>93</v>
      </c>
      <c r="K7" s="5" t="s">
        <v>94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 t="s">
        <v>104</v>
      </c>
      <c r="I9" s="6"/>
      <c r="K9" s="3" t="s">
        <v>104</v>
      </c>
    </row>
    <row r="10" spans="3:9" ht="12.75">
      <c r="C10" s="3"/>
      <c r="E10" s="6"/>
      <c r="I10" s="6"/>
    </row>
    <row r="11" spans="1:11" ht="12.75">
      <c r="A11" s="1" t="s">
        <v>2</v>
      </c>
      <c r="C11" s="3" t="s">
        <v>77</v>
      </c>
      <c r="E11" s="31">
        <v>279848</v>
      </c>
      <c r="F11" s="16"/>
      <c r="G11" s="16">
        <v>222328</v>
      </c>
      <c r="H11" s="16"/>
      <c r="I11" s="31">
        <f>+E11</f>
        <v>279848</v>
      </c>
      <c r="J11" s="16"/>
      <c r="K11" s="16">
        <f>+G11</f>
        <v>222328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84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85</v>
      </c>
      <c r="C14" s="3"/>
      <c r="E14" s="31">
        <f>E19-E11-E16</f>
        <v>-260241</v>
      </c>
      <c r="F14" s="16"/>
      <c r="G14" s="16">
        <f>G19-G11-G16</f>
        <v>-197996</v>
      </c>
      <c r="H14" s="16"/>
      <c r="I14" s="31">
        <f>I19-I11-I16</f>
        <v>-260241</v>
      </c>
      <c r="J14" s="16"/>
      <c r="K14" s="16">
        <f>K19-K11-K16</f>
        <v>-197996</v>
      </c>
    </row>
    <row r="16" spans="1:11" ht="12.75">
      <c r="A16" s="1" t="s">
        <v>83</v>
      </c>
      <c r="C16" s="3"/>
      <c r="E16" s="31">
        <v>1172</v>
      </c>
      <c r="F16" s="16"/>
      <c r="G16" s="16">
        <f>11+1949</f>
        <v>1960</v>
      </c>
      <c r="H16" s="16"/>
      <c r="I16" s="31">
        <f>+E16</f>
        <v>1172</v>
      </c>
      <c r="J16" s="16"/>
      <c r="K16" s="16">
        <f>+G16</f>
        <v>1960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3</v>
      </c>
      <c r="C19" s="3"/>
      <c r="E19" s="8">
        <f>20779</f>
        <v>20779</v>
      </c>
      <c r="F19" s="9"/>
      <c r="G19" s="9">
        <v>26292</v>
      </c>
      <c r="H19" s="9"/>
      <c r="I19" s="8">
        <f>+E19</f>
        <v>20779</v>
      </c>
      <c r="J19" s="9"/>
      <c r="K19" s="9">
        <f>+G19</f>
        <v>26292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4</v>
      </c>
      <c r="C21" s="3"/>
      <c r="E21" s="8">
        <v>-3</v>
      </c>
      <c r="F21" s="9"/>
      <c r="G21" s="9">
        <v>0</v>
      </c>
      <c r="H21" s="9"/>
      <c r="I21" s="8">
        <f>+E21</f>
        <v>-3</v>
      </c>
      <c r="J21" s="9"/>
      <c r="K21" s="9">
        <f>+G21</f>
        <v>0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5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78</v>
      </c>
      <c r="C24" s="3"/>
      <c r="E24" s="8">
        <v>1954</v>
      </c>
      <c r="F24" s="9"/>
      <c r="G24" s="9">
        <v>1500</v>
      </c>
      <c r="H24" s="9"/>
      <c r="I24" s="8">
        <f>+E24</f>
        <v>1954</v>
      </c>
      <c r="J24" s="9"/>
      <c r="K24" s="9">
        <f>+G24</f>
        <v>1500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6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7</v>
      </c>
      <c r="C27" s="3"/>
      <c r="E27" s="8">
        <f>SUM(E19:E26)</f>
        <v>22730</v>
      </c>
      <c r="F27" s="16"/>
      <c r="G27" s="9">
        <f>SUM(G19:G26)</f>
        <v>27792</v>
      </c>
      <c r="H27" s="16"/>
      <c r="I27" s="8">
        <f>SUM(I19:I26)</f>
        <v>22730</v>
      </c>
      <c r="J27" s="9"/>
      <c r="K27" s="9">
        <f>SUM(K19:K26)</f>
        <v>27792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8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9</v>
      </c>
      <c r="C30" s="3"/>
      <c r="E30" s="17">
        <f>-7498+1680+5</f>
        <v>-5813</v>
      </c>
      <c r="F30" s="16"/>
      <c r="G30" s="19">
        <f>-8867+1100+18</f>
        <v>-7749</v>
      </c>
      <c r="H30" s="16"/>
      <c r="I30" s="17">
        <f>+E30</f>
        <v>-5813</v>
      </c>
      <c r="J30" s="16"/>
      <c r="K30" s="19">
        <f>+G30</f>
        <v>-7749</v>
      </c>
    </row>
    <row r="31" spans="1:11" ht="12.75">
      <c r="A31" s="1" t="s">
        <v>10</v>
      </c>
      <c r="C31" s="3"/>
      <c r="E31" s="18">
        <f>-314+8</f>
        <v>-306</v>
      </c>
      <c r="F31" s="16"/>
      <c r="G31" s="20">
        <f>-382+15</f>
        <v>-367</v>
      </c>
      <c r="H31" s="16"/>
      <c r="I31" s="18">
        <f>+E31</f>
        <v>-306</v>
      </c>
      <c r="J31" s="16"/>
      <c r="K31" s="20">
        <f>+G31</f>
        <v>-367</v>
      </c>
    </row>
    <row r="32" spans="3:11" ht="12.75">
      <c r="C32" s="3"/>
      <c r="E32" s="8">
        <f>SUM(E30:E31)</f>
        <v>-6119</v>
      </c>
      <c r="F32" s="16"/>
      <c r="G32" s="9">
        <f>SUM(G30:G31)</f>
        <v>-8116</v>
      </c>
      <c r="H32" s="16"/>
      <c r="I32" s="8">
        <f>SUM(I30:I31)</f>
        <v>-6119</v>
      </c>
      <c r="J32" s="16"/>
      <c r="K32" s="9">
        <f>SUM(K30:K31)</f>
        <v>-8116</v>
      </c>
    </row>
    <row r="33" spans="3:11" ht="12.75">
      <c r="C33" s="3"/>
      <c r="E33" s="12"/>
      <c r="F33" s="16"/>
      <c r="G33" s="10"/>
      <c r="H33" s="16"/>
      <c r="I33" s="12"/>
      <c r="J33" s="16"/>
      <c r="K33" s="10"/>
    </row>
    <row r="34" spans="1:11" ht="12.75">
      <c r="A34" s="1" t="s">
        <v>11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12</v>
      </c>
      <c r="C35" s="3"/>
      <c r="E35" s="13">
        <f>+E27+E32</f>
        <v>16611</v>
      </c>
      <c r="F35" s="16"/>
      <c r="G35" s="14">
        <f>+G27+G32</f>
        <v>19676</v>
      </c>
      <c r="H35" s="16"/>
      <c r="I35" s="13">
        <f>+I27+I32</f>
        <v>16611</v>
      </c>
      <c r="J35" s="16"/>
      <c r="K35" s="14">
        <f>+K27+K32</f>
        <v>19676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103</v>
      </c>
      <c r="F37" s="27"/>
      <c r="G37" s="27" t="s">
        <v>103</v>
      </c>
      <c r="H37" s="27"/>
      <c r="I37" s="35" t="s">
        <v>103</v>
      </c>
      <c r="J37" s="27"/>
      <c r="K37" s="27" t="s">
        <v>103</v>
      </c>
    </row>
    <row r="38" spans="1:9" ht="12.75">
      <c r="A38" s="1" t="s">
        <v>13</v>
      </c>
      <c r="C38" s="3">
        <v>8</v>
      </c>
      <c r="E38" s="6"/>
      <c r="I38" s="6"/>
    </row>
    <row r="39" spans="1:11" ht="12.75">
      <c r="A39" s="1" t="s">
        <v>15</v>
      </c>
      <c r="C39" s="3"/>
      <c r="E39" s="32">
        <v>16.94</v>
      </c>
      <c r="F39" s="7"/>
      <c r="G39" s="33">
        <v>20.1</v>
      </c>
      <c r="H39" s="7"/>
      <c r="I39" s="32">
        <v>16.94</v>
      </c>
      <c r="J39" s="7"/>
      <c r="K39" s="33">
        <v>20.1</v>
      </c>
    </row>
    <row r="40" spans="1:11" ht="12.75">
      <c r="A40" s="1" t="s">
        <v>14</v>
      </c>
      <c r="C40" s="3"/>
      <c r="E40" s="32">
        <v>16.94</v>
      </c>
      <c r="F40" s="7"/>
      <c r="G40" s="33">
        <v>20.06</v>
      </c>
      <c r="H40" s="7"/>
      <c r="I40" s="32">
        <v>16.94</v>
      </c>
      <c r="J40" s="7"/>
      <c r="K40" s="33">
        <v>20.06</v>
      </c>
    </row>
    <row r="41" spans="5:9" ht="12.75">
      <c r="E41" s="6"/>
      <c r="I41" s="6"/>
    </row>
    <row r="42" spans="1:1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5:9" ht="12.75">
      <c r="E44" s="6"/>
      <c r="I44" s="6"/>
    </row>
    <row r="45" spans="5:9" ht="12.75">
      <c r="E45" s="6"/>
      <c r="I45" s="6"/>
    </row>
    <row r="46" spans="5:9" ht="12.75">
      <c r="E46" s="6"/>
      <c r="I46" s="6"/>
    </row>
    <row r="60" spans="3:11" ht="12.75">
      <c r="C60" s="3"/>
      <c r="E60" s="8"/>
      <c r="F60" s="16"/>
      <c r="G60" s="9"/>
      <c r="H60" s="16"/>
      <c r="I60" s="8"/>
      <c r="J60" s="16"/>
      <c r="K60" s="9"/>
    </row>
  </sheetData>
  <mergeCells count="6">
    <mergeCell ref="E5:G5"/>
    <mergeCell ref="I5:K5"/>
    <mergeCell ref="A42:K42"/>
    <mergeCell ref="A43:K43"/>
    <mergeCell ref="E6:G6"/>
    <mergeCell ref="I6:K6"/>
  </mergeCells>
  <printOptions/>
  <pageMargins left="0.75" right="0.75" top="2.5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F24" sqref="F24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79</v>
      </c>
    </row>
    <row r="3" ht="15.75">
      <c r="A3" s="15"/>
    </row>
    <row r="5" spans="5:7" ht="12.75">
      <c r="E5" s="2" t="s">
        <v>17</v>
      </c>
      <c r="G5" s="3" t="s">
        <v>17</v>
      </c>
    </row>
    <row r="6" spans="5:7" ht="12.75">
      <c r="E6" s="4" t="s">
        <v>95</v>
      </c>
      <c r="G6" s="5" t="s">
        <v>18</v>
      </c>
    </row>
    <row r="7" spans="3:7" ht="12.75">
      <c r="C7" s="3" t="s">
        <v>16</v>
      </c>
      <c r="E7" s="2">
        <v>2003</v>
      </c>
      <c r="G7" s="3">
        <v>2002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 t="s">
        <v>104</v>
      </c>
    </row>
    <row r="10" spans="3:7" ht="12.75">
      <c r="C10" s="3"/>
      <c r="E10" s="8"/>
      <c r="F10" s="9"/>
      <c r="G10" s="9"/>
    </row>
    <row r="11" spans="1:7" ht="12.75">
      <c r="A11" s="1" t="s">
        <v>19</v>
      </c>
      <c r="C11" s="3"/>
      <c r="E11" s="8"/>
      <c r="F11" s="9"/>
      <c r="G11" s="9"/>
    </row>
    <row r="12" spans="1:7" ht="12.75">
      <c r="A12" s="1" t="s">
        <v>88</v>
      </c>
      <c r="C12" s="3" t="s">
        <v>76</v>
      </c>
      <c r="E12" s="8">
        <f>94077-1</f>
        <v>94076</v>
      </c>
      <c r="F12" s="9"/>
      <c r="G12" s="9">
        <f>95805</f>
        <v>95805</v>
      </c>
    </row>
    <row r="13" spans="1:7" ht="12.75">
      <c r="A13" s="1" t="s">
        <v>20</v>
      </c>
      <c r="C13" s="3">
        <v>1</v>
      </c>
      <c r="E13" s="8">
        <f>160867+223</f>
        <v>161090</v>
      </c>
      <c r="F13" s="9"/>
      <c r="G13" s="9">
        <f>160090+215</f>
        <v>160305</v>
      </c>
    </row>
    <row r="14" spans="1:7" ht="12.75">
      <c r="A14" s="1" t="s">
        <v>100</v>
      </c>
      <c r="C14" s="3"/>
      <c r="E14" s="8">
        <v>66003</v>
      </c>
      <c r="F14" s="9"/>
      <c r="G14" s="9">
        <v>0</v>
      </c>
    </row>
    <row r="15" spans="1:7" ht="12.75">
      <c r="A15" s="1" t="s">
        <v>99</v>
      </c>
      <c r="C15" s="3">
        <v>1</v>
      </c>
      <c r="E15" s="8">
        <v>21432</v>
      </c>
      <c r="F15" s="9"/>
      <c r="G15" s="9">
        <v>19752</v>
      </c>
    </row>
    <row r="16" spans="3:7" ht="12.75">
      <c r="C16" s="3"/>
      <c r="E16" s="8"/>
      <c r="F16" s="9"/>
      <c r="G16" s="9"/>
    </row>
    <row r="17" spans="1:7" ht="12.75">
      <c r="A17" s="1" t="s">
        <v>21</v>
      </c>
      <c r="C17" s="3"/>
      <c r="E17" s="8"/>
      <c r="F17" s="9"/>
      <c r="G17" s="9"/>
    </row>
    <row r="18" spans="1:7" ht="12.75">
      <c r="A18" s="1" t="s">
        <v>22</v>
      </c>
      <c r="C18" s="3"/>
      <c r="E18" s="17">
        <v>294824</v>
      </c>
      <c r="F18" s="9"/>
      <c r="G18" s="19">
        <f>278594+111492</f>
        <v>390086</v>
      </c>
    </row>
    <row r="19" spans="1:7" ht="12.75">
      <c r="A19" s="1" t="s">
        <v>23</v>
      </c>
      <c r="C19" s="3"/>
      <c r="E19" s="24">
        <f>119380+3054</f>
        <v>122434</v>
      </c>
      <c r="F19" s="9"/>
      <c r="G19" s="21">
        <f>196745+328-119151+166+7493+5370</f>
        <v>90951</v>
      </c>
    </row>
    <row r="20" spans="1:7" ht="12.75">
      <c r="A20" s="1" t="s">
        <v>72</v>
      </c>
      <c r="C20" s="3">
        <v>10</v>
      </c>
      <c r="E20" s="24">
        <v>690</v>
      </c>
      <c r="F20" s="9"/>
      <c r="G20" s="21">
        <v>1103</v>
      </c>
    </row>
    <row r="21" spans="1:7" ht="12.75">
      <c r="A21" s="1" t="s">
        <v>24</v>
      </c>
      <c r="C21" s="3"/>
      <c r="E21" s="24">
        <v>109926</v>
      </c>
      <c r="F21" s="9"/>
      <c r="G21" s="21">
        <f>70000+19715</f>
        <v>89715</v>
      </c>
    </row>
    <row r="22" spans="3:7" ht="12.75">
      <c r="C22" s="3"/>
      <c r="E22" s="25">
        <f>SUM(E18:E21)</f>
        <v>527874</v>
      </c>
      <c r="F22" s="9"/>
      <c r="G22" s="22">
        <f>SUM(G18:G21)</f>
        <v>571855</v>
      </c>
    </row>
    <row r="23" spans="3:7" ht="12.75">
      <c r="C23" s="3"/>
      <c r="E23" s="8"/>
      <c r="F23" s="9"/>
      <c r="G23" s="9"/>
    </row>
    <row r="24" spans="1:7" ht="12.75">
      <c r="A24" s="1" t="s">
        <v>25</v>
      </c>
      <c r="C24" s="3"/>
      <c r="E24" s="8"/>
      <c r="F24" s="9"/>
      <c r="G24" s="9"/>
    </row>
    <row r="25" spans="1:7" ht="12.75">
      <c r="A25" s="1" t="s">
        <v>27</v>
      </c>
      <c r="C25" s="3"/>
      <c r="E25" s="17">
        <v>-32073</v>
      </c>
      <c r="F25" s="9"/>
      <c r="G25" s="19">
        <v>-27090</v>
      </c>
    </row>
    <row r="26" spans="1:7" ht="12.75">
      <c r="A26" s="1" t="s">
        <v>26</v>
      </c>
      <c r="C26" s="3"/>
      <c r="E26" s="24">
        <v>-155165</v>
      </c>
      <c r="F26" s="9"/>
      <c r="G26" s="21">
        <f>-153148-34</f>
        <v>-153182</v>
      </c>
    </row>
    <row r="27" spans="1:7" ht="12.75">
      <c r="A27" s="1" t="s">
        <v>28</v>
      </c>
      <c r="C27" s="3"/>
      <c r="E27" s="24">
        <v>-83</v>
      </c>
      <c r="F27" s="9"/>
      <c r="G27" s="21">
        <f>5336-5370</f>
        <v>-34</v>
      </c>
    </row>
    <row r="28" spans="3:7" ht="12.75">
      <c r="C28" s="3"/>
      <c r="E28" s="25">
        <f>SUM(E25:E27)</f>
        <v>-187321</v>
      </c>
      <c r="F28" s="9"/>
      <c r="G28" s="22">
        <f>SUM(G25:G27)</f>
        <v>-180306</v>
      </c>
    </row>
    <row r="29" spans="3:7" ht="12.75">
      <c r="C29" s="3"/>
      <c r="E29" s="8"/>
      <c r="F29" s="9"/>
      <c r="G29" s="9"/>
    </row>
    <row r="30" spans="1:7" ht="12.75">
      <c r="A30" s="1" t="s">
        <v>29</v>
      </c>
      <c r="C30" s="3"/>
      <c r="E30" s="8">
        <f>+E22+E28</f>
        <v>340553</v>
      </c>
      <c r="F30" s="9"/>
      <c r="G30" s="9">
        <f>+G22+G28</f>
        <v>391549</v>
      </c>
    </row>
    <row r="31" spans="3:7" ht="12.75">
      <c r="C31" s="3"/>
      <c r="E31" s="8"/>
      <c r="F31" s="9"/>
      <c r="G31" s="9"/>
    </row>
    <row r="32" spans="1:7" ht="12.75">
      <c r="A32" s="1" t="s">
        <v>30</v>
      </c>
      <c r="C32" s="3"/>
      <c r="E32" s="8"/>
      <c r="F32" s="9"/>
      <c r="G32" s="9"/>
    </row>
    <row r="33" spans="1:7" ht="12.75">
      <c r="A33" s="1" t="s">
        <v>31</v>
      </c>
      <c r="C33" s="3"/>
      <c r="E33" s="8">
        <f>-20+5</f>
        <v>-15</v>
      </c>
      <c r="F33" s="9"/>
      <c r="G33" s="9">
        <v>-20</v>
      </c>
    </row>
    <row r="34" spans="3:8" ht="13.5" thickBot="1">
      <c r="C34" s="3"/>
      <c r="E34" s="26">
        <f>+E33+E30+SUM(E12:E15)</f>
        <v>683139</v>
      </c>
      <c r="F34" s="9"/>
      <c r="G34" s="23">
        <f>+G33+G30+SUM(G12:G15)</f>
        <v>667391</v>
      </c>
      <c r="H34" s="28"/>
    </row>
    <row r="35" spans="3:7" ht="13.5" thickTop="1">
      <c r="C35" s="3"/>
      <c r="E35" s="8"/>
      <c r="F35" s="9"/>
      <c r="G35" s="9"/>
    </row>
    <row r="36" spans="1:7" ht="12.75">
      <c r="A36" s="1" t="s">
        <v>32</v>
      </c>
      <c r="C36" s="3"/>
      <c r="E36" s="8"/>
      <c r="F36" s="9"/>
      <c r="G36" s="9"/>
    </row>
    <row r="37" spans="1:7" ht="12.75">
      <c r="A37" s="1" t="s">
        <v>34</v>
      </c>
      <c r="C37" s="3">
        <v>12</v>
      </c>
      <c r="E37" s="8">
        <v>98033</v>
      </c>
      <c r="F37" s="9"/>
      <c r="G37" s="9">
        <v>98033</v>
      </c>
    </row>
    <row r="38" spans="1:7" ht="12.75">
      <c r="A38" s="1" t="s">
        <v>33</v>
      </c>
      <c r="C38" s="3"/>
      <c r="E38" s="8">
        <v>11944</v>
      </c>
      <c r="F38" s="9"/>
      <c r="G38" s="9">
        <v>11944</v>
      </c>
    </row>
    <row r="39" spans="1:7" ht="12.75">
      <c r="A39" s="1" t="s">
        <v>35</v>
      </c>
      <c r="C39" s="3"/>
      <c r="E39" s="8">
        <f>+'Condensed Statement of Equity'!K19+'Condensed Statement of Equity'!I19</f>
        <v>573162</v>
      </c>
      <c r="F39" s="9"/>
      <c r="G39" s="9">
        <f>+'Condensed Statement of Equity'!I13+'Condensed Statement of Equity'!K13</f>
        <v>557414</v>
      </c>
    </row>
    <row r="40" spans="3:7" ht="13.5" thickBot="1">
      <c r="C40" s="3"/>
      <c r="E40" s="26">
        <f>SUM(E37:E39)</f>
        <v>683139</v>
      </c>
      <c r="F40" s="9"/>
      <c r="G40" s="23">
        <f>SUM(G37:G39)</f>
        <v>667391</v>
      </c>
    </row>
    <row r="41" spans="5:7" ht="13.5" thickTop="1">
      <c r="E41" s="8"/>
      <c r="F41" s="9"/>
      <c r="G41" s="9"/>
    </row>
    <row r="42" spans="1:7" ht="12.75">
      <c r="A42" s="37"/>
      <c r="B42" s="37"/>
      <c r="C42" s="37"/>
      <c r="D42" s="37"/>
      <c r="E42" s="37"/>
      <c r="F42" s="37"/>
      <c r="G42" s="37"/>
    </row>
    <row r="43" spans="1:7" ht="12.75">
      <c r="A43" s="37"/>
      <c r="B43" s="37"/>
      <c r="C43" s="37"/>
      <c r="D43" s="37"/>
      <c r="E43" s="37"/>
      <c r="F43" s="37"/>
      <c r="G43" s="37"/>
    </row>
    <row r="44" spans="5:7" ht="12.75">
      <c r="E44" s="8"/>
      <c r="F44" s="9"/>
      <c r="G44" s="9"/>
    </row>
    <row r="45" spans="5:7" ht="12.75">
      <c r="E45" s="9"/>
      <c r="F45" s="9"/>
      <c r="G45" s="9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</sheetData>
  <mergeCells count="2">
    <mergeCell ref="A42:G42"/>
    <mergeCell ref="A43:G43"/>
  </mergeCells>
  <printOptions/>
  <pageMargins left="0.75" right="0.75" top="1.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K3" sqref="K3"/>
    </sheetView>
  </sheetViews>
  <sheetFormatPr defaultColWidth="9.140625" defaultRowHeight="12.75"/>
  <cols>
    <col min="1" max="1" width="27.710937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80</v>
      </c>
    </row>
    <row r="3" ht="15.75">
      <c r="A3" s="15" t="s">
        <v>92</v>
      </c>
    </row>
    <row r="5" spans="7:11" ht="12.75">
      <c r="G5" s="38" t="s">
        <v>43</v>
      </c>
      <c r="H5" s="38"/>
      <c r="I5" s="38"/>
      <c r="K5" s="30" t="s">
        <v>44</v>
      </c>
    </row>
    <row r="6" spans="5:13" ht="12.75">
      <c r="E6" s="3" t="s">
        <v>36</v>
      </c>
      <c r="G6" s="3" t="s">
        <v>38</v>
      </c>
      <c r="I6" s="3" t="s">
        <v>74</v>
      </c>
      <c r="K6" s="3" t="s">
        <v>41</v>
      </c>
      <c r="M6" s="3" t="s">
        <v>42</v>
      </c>
    </row>
    <row r="7" spans="3:13" ht="12.75">
      <c r="C7" s="3" t="s">
        <v>16</v>
      </c>
      <c r="E7" s="3" t="s">
        <v>37</v>
      </c>
      <c r="G7" s="3" t="s">
        <v>39</v>
      </c>
      <c r="I7" s="3" t="s">
        <v>75</v>
      </c>
      <c r="K7" s="3" t="s">
        <v>40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90</v>
      </c>
      <c r="C10" s="3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1" t="s">
        <v>45</v>
      </c>
      <c r="C11" s="3"/>
      <c r="E11" s="8">
        <v>98033</v>
      </c>
      <c r="F11" s="8"/>
      <c r="G11" s="8">
        <v>11944</v>
      </c>
      <c r="H11" s="8"/>
      <c r="I11" s="8">
        <f>4373+8277</f>
        <v>12650</v>
      </c>
      <c r="J11" s="8"/>
      <c r="K11" s="8">
        <v>524797</v>
      </c>
      <c r="L11" s="8"/>
      <c r="M11" s="8">
        <f>SUM(E11:L11)</f>
        <v>647424</v>
      </c>
    </row>
    <row r="12" spans="1:13" ht="12.75">
      <c r="A12" s="1" t="s">
        <v>46</v>
      </c>
      <c r="C12" s="3">
        <v>1</v>
      </c>
      <c r="E12" s="12">
        <v>0</v>
      </c>
      <c r="F12" s="8"/>
      <c r="G12" s="12">
        <v>0</v>
      </c>
      <c r="H12" s="8"/>
      <c r="I12" s="12">
        <v>0</v>
      </c>
      <c r="J12" s="8"/>
      <c r="K12" s="12">
        <v>19967</v>
      </c>
      <c r="L12" s="8"/>
      <c r="M12" s="12">
        <f>SUM(E12:L12)</f>
        <v>19967</v>
      </c>
    </row>
    <row r="13" spans="1:13" ht="12.75">
      <c r="A13" s="1" t="s">
        <v>97</v>
      </c>
      <c r="C13" s="3"/>
      <c r="E13" s="8">
        <f>SUM(E11:E12)</f>
        <v>98033</v>
      </c>
      <c r="F13" s="8"/>
      <c r="G13" s="8">
        <f>SUM(G11:G12)</f>
        <v>11944</v>
      </c>
      <c r="H13" s="8"/>
      <c r="I13" s="8">
        <f>SUM(I11:I12)</f>
        <v>12650</v>
      </c>
      <c r="J13" s="8"/>
      <c r="K13" s="8">
        <f>SUM(K11:K12)</f>
        <v>544764</v>
      </c>
      <c r="L13" s="8"/>
      <c r="M13" s="8">
        <f>SUM(M11:M12)</f>
        <v>667391</v>
      </c>
    </row>
    <row r="14" spans="3:13" ht="12.75"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1" t="s">
        <v>89</v>
      </c>
      <c r="C15" s="3"/>
      <c r="E15" s="8"/>
      <c r="F15" s="8"/>
      <c r="G15" s="8"/>
      <c r="H15" s="8"/>
      <c r="I15" s="8"/>
      <c r="J15" s="8"/>
      <c r="K15" s="8">
        <f>+'Condensed Income Statements'!I35</f>
        <v>16611</v>
      </c>
      <c r="L15" s="8"/>
      <c r="M15" s="8">
        <f>SUM(E15:L15)</f>
        <v>16611</v>
      </c>
    </row>
    <row r="16" spans="1:13" ht="12.75">
      <c r="A16" s="1" t="s">
        <v>47</v>
      </c>
      <c r="C16" s="3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1" t="s">
        <v>48</v>
      </c>
      <c r="C17" s="3"/>
      <c r="E17" s="8"/>
      <c r="F17" s="8"/>
      <c r="G17" s="8"/>
      <c r="H17" s="8"/>
      <c r="I17" s="8">
        <v>-863</v>
      </c>
      <c r="J17" s="8"/>
      <c r="K17" s="8"/>
      <c r="L17" s="8"/>
      <c r="M17" s="8">
        <f>SUM(E17:L17)</f>
        <v>-863</v>
      </c>
    </row>
    <row r="18" spans="3:13" ht="12.75">
      <c r="C18" s="3"/>
      <c r="E18" s="29"/>
      <c r="F18" s="8"/>
      <c r="G18" s="29"/>
      <c r="H18" s="8"/>
      <c r="I18" s="29"/>
      <c r="J18" s="8"/>
      <c r="K18" s="29"/>
      <c r="L18" s="8"/>
      <c r="M18" s="29"/>
    </row>
    <row r="19" spans="1:13" ht="13.5" thickBot="1">
      <c r="A19" s="1" t="s">
        <v>98</v>
      </c>
      <c r="C19" s="3"/>
      <c r="E19" s="13">
        <f>SUM(E13:E18)</f>
        <v>98033</v>
      </c>
      <c r="F19" s="8"/>
      <c r="G19" s="13">
        <f>SUM(G13:G18)</f>
        <v>11944</v>
      </c>
      <c r="H19" s="8"/>
      <c r="I19" s="13">
        <f>SUM(I13:I18)</f>
        <v>11787</v>
      </c>
      <c r="J19" s="8"/>
      <c r="K19" s="13">
        <f>SUM(K13:K18)</f>
        <v>561375</v>
      </c>
      <c r="L19" s="8"/>
      <c r="M19" s="13">
        <f>SUM(M13:M18)</f>
        <v>683139</v>
      </c>
    </row>
    <row r="20" spans="3:13" ht="13.5" thickTop="1">
      <c r="C20" s="3"/>
      <c r="E20" s="9"/>
      <c r="F20" s="9"/>
      <c r="G20" s="9"/>
      <c r="H20" s="9"/>
      <c r="I20" s="9"/>
      <c r="J20" s="9"/>
      <c r="K20" s="9"/>
      <c r="L20" s="9"/>
      <c r="M20" s="9"/>
    </row>
    <row r="21" spans="1:3" ht="12.75">
      <c r="A21" s="1" t="s">
        <v>86</v>
      </c>
      <c r="C21" s="3"/>
    </row>
    <row r="22" spans="1:13" ht="12.75">
      <c r="A22" s="1" t="s">
        <v>45</v>
      </c>
      <c r="C22" s="3"/>
      <c r="E22" s="9">
        <v>97836</v>
      </c>
      <c r="F22" s="9"/>
      <c r="G22" s="9">
        <v>11223</v>
      </c>
      <c r="H22" s="9"/>
      <c r="I22" s="9">
        <f>2186-5698</f>
        <v>-3512</v>
      </c>
      <c r="J22" s="9"/>
      <c r="K22" s="9">
        <v>491989</v>
      </c>
      <c r="L22" s="9"/>
      <c r="M22" s="9">
        <f>SUM(E22:L22)</f>
        <v>597536</v>
      </c>
    </row>
    <row r="23" spans="1:13" ht="12.75">
      <c r="A23" s="1" t="s">
        <v>46</v>
      </c>
      <c r="C23" s="3">
        <v>1</v>
      </c>
      <c r="E23" s="10">
        <v>0</v>
      </c>
      <c r="F23" s="9"/>
      <c r="G23" s="10">
        <v>0</v>
      </c>
      <c r="H23" s="9"/>
      <c r="I23" s="10">
        <v>0</v>
      </c>
      <c r="J23" s="9"/>
      <c r="K23" s="10">
        <v>23974</v>
      </c>
      <c r="L23" s="9"/>
      <c r="M23" s="10">
        <f>SUM(E23:L23)</f>
        <v>23974</v>
      </c>
    </row>
    <row r="24" spans="1:14" ht="12.75">
      <c r="A24" s="1" t="s">
        <v>87</v>
      </c>
      <c r="C24" s="3"/>
      <c r="E24" s="9">
        <f>SUM(E22:E23)</f>
        <v>97836</v>
      </c>
      <c r="F24" s="9"/>
      <c r="G24" s="9">
        <f>SUM(G22:G23)</f>
        <v>11223</v>
      </c>
      <c r="H24" s="9"/>
      <c r="I24" s="9">
        <f>SUM(I22:I23)</f>
        <v>-3512</v>
      </c>
      <c r="J24" s="9"/>
      <c r="K24" s="9">
        <f>SUM(K22:K23)</f>
        <v>515963</v>
      </c>
      <c r="L24" s="9"/>
      <c r="M24" s="9">
        <f>SUM(M22:M23)</f>
        <v>621510</v>
      </c>
      <c r="N24" s="28"/>
    </row>
    <row r="25" spans="3:13" ht="12.75">
      <c r="C25" s="3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" t="s">
        <v>89</v>
      </c>
      <c r="C26" s="3"/>
      <c r="E26" s="9"/>
      <c r="F26" s="9"/>
      <c r="G26" s="9"/>
      <c r="H26" s="9"/>
      <c r="I26" s="9"/>
      <c r="J26" s="9"/>
      <c r="K26" s="9">
        <f>+'Condensed Income Statements'!K35</f>
        <v>19676</v>
      </c>
      <c r="L26" s="9"/>
      <c r="M26" s="9">
        <f>SUM(E26:L26)</f>
        <v>19676</v>
      </c>
    </row>
    <row r="27" spans="1:13" ht="12.75">
      <c r="A27" s="1" t="s">
        <v>47</v>
      </c>
      <c r="C27" s="3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1" t="s">
        <v>48</v>
      </c>
      <c r="C28" s="3"/>
      <c r="E28" s="9"/>
      <c r="F28" s="9"/>
      <c r="G28" s="9"/>
      <c r="H28" s="9"/>
      <c r="I28" s="9">
        <v>268</v>
      </c>
      <c r="J28" s="9"/>
      <c r="K28" s="9"/>
      <c r="L28" s="9"/>
      <c r="M28" s="9">
        <f>SUM(E28:L28)</f>
        <v>268</v>
      </c>
    </row>
    <row r="29" spans="1:13" ht="12.75">
      <c r="A29" s="1" t="s">
        <v>49</v>
      </c>
      <c r="C29" s="3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1" t="s">
        <v>50</v>
      </c>
      <c r="C30" s="3"/>
      <c r="E30" s="9">
        <v>90</v>
      </c>
      <c r="F30" s="9"/>
      <c r="G30" s="9"/>
      <c r="H30" s="9"/>
      <c r="I30" s="9"/>
      <c r="J30" s="9"/>
      <c r="K30" s="9"/>
      <c r="L30" s="9"/>
      <c r="M30" s="9">
        <f>SUM(E30:L30)</f>
        <v>90</v>
      </c>
    </row>
    <row r="31" spans="1:13" ht="12.75">
      <c r="A31" s="1" t="s">
        <v>51</v>
      </c>
      <c r="C31" s="3"/>
      <c r="E31" s="9"/>
      <c r="F31" s="9"/>
      <c r="G31" s="9">
        <v>329</v>
      </c>
      <c r="H31" s="9"/>
      <c r="I31" s="9"/>
      <c r="J31" s="9"/>
      <c r="K31" s="9"/>
      <c r="L31" s="9"/>
      <c r="M31" s="9">
        <f>SUM(E31:L31)</f>
        <v>329</v>
      </c>
    </row>
    <row r="32" spans="3:13" ht="12.75">
      <c r="C32" s="3"/>
      <c r="E32" s="11"/>
      <c r="F32" s="9"/>
      <c r="G32" s="11"/>
      <c r="H32" s="9"/>
      <c r="I32" s="11"/>
      <c r="J32" s="9"/>
      <c r="K32" s="11"/>
      <c r="L32" s="9"/>
      <c r="M32" s="11"/>
    </row>
    <row r="33" spans="1:13" ht="13.5" thickBot="1">
      <c r="A33" s="1" t="s">
        <v>96</v>
      </c>
      <c r="C33" s="3"/>
      <c r="E33" s="14">
        <f>SUM(E24:E32)</f>
        <v>97926</v>
      </c>
      <c r="F33" s="9"/>
      <c r="G33" s="14">
        <f>SUM(G24:G32)</f>
        <v>11552</v>
      </c>
      <c r="H33" s="9"/>
      <c r="I33" s="14">
        <f>SUM(I24:I32)</f>
        <v>-3244</v>
      </c>
      <c r="J33" s="9"/>
      <c r="K33" s="14">
        <f>SUM(K24:K32)</f>
        <v>535639</v>
      </c>
      <c r="L33" s="9"/>
      <c r="M33" s="14">
        <f>SUM(M24:M32)</f>
        <v>641873</v>
      </c>
    </row>
    <row r="34" spans="3:13" ht="13.5" thickTop="1">
      <c r="C34" s="3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5:13" ht="12.75">
      <c r="E37" s="9"/>
      <c r="F37" s="9"/>
      <c r="G37" s="9"/>
      <c r="H37" s="9"/>
      <c r="I37" s="9"/>
      <c r="J37" s="9"/>
      <c r="K37" s="9"/>
      <c r="L37" s="9"/>
      <c r="M37" s="9"/>
    </row>
    <row r="38" spans="5:13" ht="12.75">
      <c r="E38" s="9"/>
      <c r="F38" s="9"/>
      <c r="G38" s="9"/>
      <c r="H38" s="9"/>
      <c r="I38" s="9"/>
      <c r="J38" s="9"/>
      <c r="K38" s="9"/>
      <c r="L38" s="9"/>
      <c r="M38" s="9"/>
    </row>
    <row r="39" spans="5:13" ht="12.75">
      <c r="E39" s="9"/>
      <c r="F39" s="9"/>
      <c r="G39" s="9"/>
      <c r="H39" s="9"/>
      <c r="I39" s="9"/>
      <c r="J39" s="9"/>
      <c r="K39" s="9"/>
      <c r="L39" s="9"/>
      <c r="M39" s="9"/>
    </row>
    <row r="40" spans="5:13" ht="12.75">
      <c r="E40" s="9"/>
      <c r="F40" s="9"/>
      <c r="G40" s="9"/>
      <c r="H40" s="9"/>
      <c r="I40" s="9"/>
      <c r="J40" s="9"/>
      <c r="K40" s="9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</sheetData>
  <mergeCells count="3">
    <mergeCell ref="G5:I5"/>
    <mergeCell ref="A35:M35"/>
    <mergeCell ref="A36:M36"/>
  </mergeCells>
  <printOptions/>
  <pageMargins left="0.75" right="0.75" top="1.5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81</v>
      </c>
    </row>
    <row r="3" ht="15.75">
      <c r="A3" s="15" t="s">
        <v>92</v>
      </c>
    </row>
    <row r="5" spans="5:7" ht="12.75">
      <c r="E5" s="36"/>
      <c r="F5" s="36"/>
      <c r="G5" s="36"/>
    </row>
    <row r="6" spans="5:7" ht="12.75">
      <c r="E6" s="2" t="s">
        <v>73</v>
      </c>
      <c r="G6" s="3" t="s">
        <v>73</v>
      </c>
    </row>
    <row r="7" spans="3:7" ht="12.75">
      <c r="C7" s="3" t="s">
        <v>16</v>
      </c>
      <c r="E7" s="4" t="s">
        <v>93</v>
      </c>
      <c r="G7" s="5" t="s">
        <v>94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52</v>
      </c>
      <c r="C10" s="3"/>
      <c r="E10" s="8"/>
    </row>
    <row r="11" spans="1:7" ht="12.75">
      <c r="A11" s="1" t="s">
        <v>53</v>
      </c>
      <c r="C11" s="3"/>
      <c r="E11" s="17">
        <f>91401-79</f>
        <v>91322</v>
      </c>
      <c r="G11" s="19">
        <f>53748-50</f>
        <v>53698</v>
      </c>
    </row>
    <row r="12" spans="1:7" ht="12.75">
      <c r="A12" s="1" t="s">
        <v>54</v>
      </c>
      <c r="C12" s="3"/>
      <c r="E12" s="24">
        <v>-3</v>
      </c>
      <c r="G12" s="21">
        <v>0</v>
      </c>
    </row>
    <row r="13" spans="1:7" ht="12.75">
      <c r="A13" s="1" t="s">
        <v>55</v>
      </c>
      <c r="C13" s="3"/>
      <c r="E13" s="24">
        <v>429</v>
      </c>
      <c r="G13" s="21">
        <v>173</v>
      </c>
    </row>
    <row r="14" spans="1:7" ht="12.75">
      <c r="A14" s="1" t="s">
        <v>56</v>
      </c>
      <c r="C14" s="3"/>
      <c r="E14" s="18">
        <v>-5128</v>
      </c>
      <c r="G14" s="20">
        <v>-13089</v>
      </c>
    </row>
    <row r="15" spans="3:7" ht="12.75">
      <c r="C15" s="3"/>
      <c r="E15" s="8"/>
      <c r="G15" s="9"/>
    </row>
    <row r="16" spans="1:7" ht="12.75">
      <c r="A16" s="1" t="s">
        <v>57</v>
      </c>
      <c r="C16" s="3"/>
      <c r="E16" s="8">
        <f>SUM(E11:E15)</f>
        <v>86620</v>
      </c>
      <c r="G16" s="9">
        <f>SUM(G11:G15)</f>
        <v>40782</v>
      </c>
    </row>
    <row r="17" spans="3:7" ht="12.75">
      <c r="C17" s="3"/>
      <c r="E17" s="8"/>
      <c r="G17" s="9"/>
    </row>
    <row r="18" spans="1:7" ht="12.75">
      <c r="A18" s="1" t="s">
        <v>58</v>
      </c>
      <c r="C18" s="3"/>
      <c r="E18" s="8"/>
      <c r="G18" s="9"/>
    </row>
    <row r="19" spans="1:7" ht="12.75">
      <c r="A19" s="1" t="s">
        <v>60</v>
      </c>
      <c r="C19" s="3"/>
      <c r="E19" s="17"/>
      <c r="G19" s="19"/>
    </row>
    <row r="20" spans="1:7" ht="12.75">
      <c r="A20" s="1" t="s">
        <v>61</v>
      </c>
      <c r="C20" s="3"/>
      <c r="E20" s="24">
        <v>273</v>
      </c>
      <c r="G20" s="21">
        <v>52</v>
      </c>
    </row>
    <row r="21" spans="1:7" ht="12.75">
      <c r="A21" s="1" t="s">
        <v>59</v>
      </c>
      <c r="C21" s="3"/>
      <c r="E21" s="24">
        <v>-704</v>
      </c>
      <c r="G21" s="21">
        <v>-5951</v>
      </c>
    </row>
    <row r="22" spans="1:7" ht="12.75">
      <c r="A22" s="1" t="s">
        <v>101</v>
      </c>
      <c r="C22" s="3"/>
      <c r="E22" s="24">
        <v>-66003</v>
      </c>
      <c r="G22" s="21">
        <v>0</v>
      </c>
    </row>
    <row r="23" spans="1:7" ht="12.75">
      <c r="A23" s="1" t="s">
        <v>62</v>
      </c>
      <c r="C23" s="3"/>
      <c r="E23" s="18">
        <v>25</v>
      </c>
      <c r="G23" s="20">
        <v>11</v>
      </c>
    </row>
    <row r="24" spans="3:7" ht="12.75">
      <c r="C24" s="3"/>
      <c r="E24" s="8"/>
      <c r="G24" s="9"/>
    </row>
    <row r="25" spans="1:7" ht="12.75">
      <c r="A25" s="1" t="s">
        <v>63</v>
      </c>
      <c r="C25" s="3"/>
      <c r="E25" s="8">
        <f>SUM(E20:E24)</f>
        <v>-66409</v>
      </c>
      <c r="G25" s="9">
        <f>SUM(G20:G24)</f>
        <v>-5888</v>
      </c>
    </row>
    <row r="26" spans="3:7" ht="12.75">
      <c r="C26" s="3"/>
      <c r="E26" s="8"/>
      <c r="G26" s="9"/>
    </row>
    <row r="27" spans="1:7" ht="12.75">
      <c r="A27" s="1" t="s">
        <v>64</v>
      </c>
      <c r="C27" s="3"/>
      <c r="E27" s="8"/>
      <c r="G27" s="9"/>
    </row>
    <row r="28" spans="1:7" ht="12.75">
      <c r="A28" s="1" t="s">
        <v>65</v>
      </c>
      <c r="C28" s="3"/>
      <c r="E28" s="25">
        <v>0</v>
      </c>
      <c r="G28" s="22">
        <v>419</v>
      </c>
    </row>
    <row r="29" spans="3:7" ht="12.75">
      <c r="C29" s="3"/>
      <c r="E29" s="8"/>
      <c r="G29" s="9"/>
    </row>
    <row r="30" spans="1:7" ht="12.75">
      <c r="A30" s="1" t="s">
        <v>66</v>
      </c>
      <c r="C30" s="3"/>
      <c r="E30" s="12">
        <f>SUM(E28:E29)</f>
        <v>0</v>
      </c>
      <c r="G30" s="10">
        <f>SUM(G28:G29)</f>
        <v>419</v>
      </c>
    </row>
    <row r="31" spans="1:7" ht="12.75">
      <c r="A31" s="1" t="s">
        <v>67</v>
      </c>
      <c r="C31" s="3"/>
      <c r="E31" s="8"/>
      <c r="G31" s="9"/>
    </row>
    <row r="32" spans="1:7" ht="12.75">
      <c r="A32" s="1" t="s">
        <v>68</v>
      </c>
      <c r="C32" s="3"/>
      <c r="E32" s="8">
        <f>+E30+E25+E16</f>
        <v>20211</v>
      </c>
      <c r="G32" s="9">
        <f>+G30+G25+G16</f>
        <v>35313</v>
      </c>
    </row>
    <row r="33" spans="1:7" ht="12.75">
      <c r="A33" s="1" t="s">
        <v>69</v>
      </c>
      <c r="C33" s="3"/>
      <c r="E33" s="8"/>
      <c r="G33" s="9"/>
    </row>
    <row r="34" spans="1:7" ht="12.75">
      <c r="A34" s="1" t="s">
        <v>70</v>
      </c>
      <c r="C34" s="3"/>
      <c r="E34" s="8">
        <v>89715</v>
      </c>
      <c r="G34" s="9">
        <v>11420</v>
      </c>
    </row>
    <row r="35" spans="1:7" ht="13.5" thickBot="1">
      <c r="A35" s="1" t="s">
        <v>71</v>
      </c>
      <c r="C35" s="3"/>
      <c r="E35" s="26">
        <f>+E34+E32</f>
        <v>109926</v>
      </c>
      <c r="G35" s="23">
        <f>+G34+G32</f>
        <v>46733</v>
      </c>
    </row>
    <row r="36" spans="5:7" ht="13.5" thickTop="1">
      <c r="E36" s="9"/>
      <c r="G36" s="9"/>
    </row>
    <row r="37" spans="1:7" ht="12.75">
      <c r="A37" s="37"/>
      <c r="B37" s="37"/>
      <c r="C37" s="37"/>
      <c r="D37" s="37"/>
      <c r="E37" s="37"/>
      <c r="F37" s="37"/>
      <c r="G37" s="37"/>
    </row>
    <row r="38" spans="1:7" ht="12.75">
      <c r="A38" s="37"/>
      <c r="B38" s="37"/>
      <c r="C38" s="37"/>
      <c r="D38" s="37"/>
      <c r="E38" s="37"/>
      <c r="F38" s="37"/>
      <c r="G38" s="37"/>
    </row>
    <row r="39" spans="5:7" ht="12.75">
      <c r="E39" s="9"/>
      <c r="G39" s="9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</sheetData>
  <mergeCells count="3">
    <mergeCell ref="A37:G37"/>
    <mergeCell ref="A38:G38"/>
    <mergeCell ref="E5:G5"/>
  </mergeCells>
  <printOptions/>
  <pageMargins left="0.75" right="0.75" top="1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2003-05-05T05:38:06Z</cp:lastPrinted>
  <dcterms:created xsi:type="dcterms:W3CDTF">2002-10-02T00:36:57Z</dcterms:created>
  <dcterms:modified xsi:type="dcterms:W3CDTF">2003-05-05T05:39:50Z</dcterms:modified>
  <cp:category/>
  <cp:version/>
  <cp:contentType/>
  <cp:contentStatus/>
</cp:coreProperties>
</file>